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1\"/>
    </mc:Choice>
  </mc:AlternateContent>
  <bookViews>
    <workbookView xWindow="0" yWindow="600" windowWidth="14460" windowHeight="1003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26" i="1" l="1"/>
  <c r="D33" i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<sst xmlns="http://schemas.openxmlformats.org/spreadsheetml/2006/main" count="42" uniqueCount="37">
  <si>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</si>
  <si>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</si>
  <si>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</si>
  <si>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</si>
  <si>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</si>
  <si>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</si>
  <si>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</si>
  <si>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</si>
  <si>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</si>
  <si>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</si>
  <si>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</si>
  <si>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</si>
  <si>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</si>
  <si>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</si>
  <si>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</si>
  <si>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</si>
  <si>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</si>
  <si>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</si>
  <si>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</si>
  <si>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</si>
  <si>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</si>
  <si>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</si>
  <si>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</si>
  <si>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</si>
  <si>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</si>
  <si>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</si>
  <si>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</si>
  <si>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</si>
  <si>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</si>
  <si>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</si>
  <si>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</si>
  <si>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</si>
  <si>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</si>
  <si>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</si>
  <si>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</si>
  <si>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</si>
  <si>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октябрь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</si>
</sst>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ЧМК"/>
      <sheetName val="ЯкутУ+"/>
      <sheetName val="ТП_Посьет"/>
      <sheetName val="МТП_Ванино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Декабрь"/>
      <sheetName val="Лист5"/>
    </sheetNames>
    <sheetDataSet>
      <sheetData sheetId="0"/>
      <sheetData sheetId="1"/>
      <sheetData sheetId="2">
        <row r="63">
          <cell r="N63">
            <v>22306.937999999998</v>
          </cell>
        </row>
        <row r="64">
          <cell r="N64">
            <v>21.25</v>
          </cell>
        </row>
        <row r="65">
          <cell r="N65">
            <v>937.89800000000002</v>
          </cell>
        </row>
        <row r="66">
          <cell r="N66">
            <v>0.996</v>
          </cell>
        </row>
        <row r="89">
          <cell r="N89">
            <v>0</v>
          </cell>
        </row>
      </sheetData>
      <sheetData sheetId="3">
        <row r="68">
          <cell r="N68">
            <v>1610.9970000000001</v>
          </cell>
        </row>
        <row r="69">
          <cell r="N69">
            <v>988.36099999999999</v>
          </cell>
        </row>
        <row r="74">
          <cell r="N74">
            <v>2.202</v>
          </cell>
        </row>
      </sheetData>
      <sheetData sheetId="4">
        <row r="74">
          <cell r="N74">
            <v>5146.22</v>
          </cell>
        </row>
        <row r="75">
          <cell r="N75">
            <v>7704.7839999999997</v>
          </cell>
        </row>
        <row r="76">
          <cell r="N76">
            <v>1235.4929999999999</v>
          </cell>
        </row>
        <row r="77">
          <cell r="N77">
            <v>18.16</v>
          </cell>
        </row>
        <row r="81">
          <cell r="N81">
            <v>12.423999999999999</v>
          </cell>
        </row>
      </sheetData>
      <sheetData sheetId="5">
        <row r="69">
          <cell r="N69">
            <v>419.20800000000003</v>
          </cell>
        </row>
        <row r="70">
          <cell r="N70">
            <v>458.53800000000001</v>
          </cell>
        </row>
      </sheetData>
      <sheetData sheetId="6">
        <row r="65">
          <cell r="N65">
            <v>16251.157999999999</v>
          </cell>
        </row>
        <row r="66">
          <cell r="N66">
            <v>10884.33</v>
          </cell>
        </row>
        <row r="67">
          <cell r="N67">
            <v>2670.1379999999999</v>
          </cell>
        </row>
        <row r="68">
          <cell r="N68">
            <v>8.1349999999999998</v>
          </cell>
        </row>
        <row r="70">
          <cell r="N70">
            <v>2.222</v>
          </cell>
        </row>
        <row r="71">
          <cell r="N71">
            <v>2.2440000000000002</v>
          </cell>
        </row>
        <row r="72">
          <cell r="N72">
            <v>4.9619999999999997</v>
          </cell>
        </row>
        <row r="118">
          <cell r="N118">
            <v>15.587999999999999</v>
          </cell>
        </row>
        <row r="128">
          <cell r="N128">
            <v>486.548</v>
          </cell>
        </row>
        <row r="140">
          <cell r="N140">
            <v>193.21600000000001</v>
          </cell>
        </row>
      </sheetData>
      <sheetData sheetId="7">
        <row r="68">
          <cell r="N68">
            <v>4650.6170000000002</v>
          </cell>
        </row>
      </sheetData>
      <sheetData sheetId="8">
        <row r="68">
          <cell r="N68">
            <v>70170.596000000005</v>
          </cell>
        </row>
        <row r="73">
          <cell r="N73">
            <v>100.98</v>
          </cell>
        </row>
      </sheetData>
      <sheetData sheetId="9">
        <row r="69">
          <cell r="N69">
            <v>21435.388999999999</v>
          </cell>
        </row>
        <row r="75">
          <cell r="N75">
            <v>33.091999999999999</v>
          </cell>
        </row>
      </sheetData>
      <sheetData sheetId="10">
        <row r="68">
          <cell r="N68">
            <v>5336.6930000000002</v>
          </cell>
        </row>
      </sheetData>
      <sheetData sheetId="11">
        <row r="69">
          <cell r="N69">
            <v>10631.739</v>
          </cell>
        </row>
        <row r="70">
          <cell r="N70">
            <v>975.20299999999997</v>
          </cell>
        </row>
        <row r="71">
          <cell r="N71">
            <v>174.048</v>
          </cell>
        </row>
        <row r="72">
          <cell r="N72">
            <v>548.20600000000002</v>
          </cell>
        </row>
        <row r="73">
          <cell r="N73">
            <v>503.22899999999998</v>
          </cell>
        </row>
        <row r="75">
          <cell r="N75">
            <v>124.90300000000001</v>
          </cell>
        </row>
        <row r="76">
          <cell r="N76">
            <v>16.164000000000001</v>
          </cell>
        </row>
      </sheetData>
      <sheetData sheetId="12">
        <row r="67">
          <cell r="N67">
            <v>20582.614000000001</v>
          </cell>
        </row>
        <row r="72">
          <cell r="N72">
            <v>31.218</v>
          </cell>
        </row>
        <row r="94">
          <cell r="N94">
            <v>46.018999999999998</v>
          </cell>
        </row>
        <row r="95">
          <cell r="N95">
            <v>5.9459999999999997</v>
          </cell>
        </row>
      </sheetData>
      <sheetData sheetId="13">
        <row r="68">
          <cell r="N68">
            <v>482.81599999999997</v>
          </cell>
        </row>
        <row r="75">
          <cell r="N75">
            <v>0.99399999999999999</v>
          </cell>
        </row>
      </sheetData>
      <sheetData sheetId="14">
        <row r="69">
          <cell r="N69">
            <v>240.15299999999999</v>
          </cell>
        </row>
        <row r="74">
          <cell r="N74">
            <v>0.503</v>
          </cell>
        </row>
      </sheetData>
      <sheetData sheetId="15"/>
      <sheetData sheetId="16"/>
      <sheetData sheetId="17">
        <row r="68">
          <cell r="N68">
            <v>275.85000000000002</v>
          </cell>
        </row>
      </sheetData>
      <sheetData sheetId="18">
        <row r="68">
          <cell r="N68">
            <v>2551.0279999999998</v>
          </cell>
        </row>
      </sheetData>
      <sheetData sheetId="19">
        <row r="68">
          <cell r="N68">
            <v>802.39400000000001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V12" sqref="V12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16704.014999999999</v>
      </c>
      <c r="C9" s="105">
        <f>C10+C11</f>
        <v>8693.1450000000004</v>
      </c>
      <c r="D9" s="105">
        <f t="shared" ref="D9:H9" si="0">D10+D11</f>
        <v>6757.2170000000006</v>
      </c>
      <c r="E9" s="105"/>
      <c r="F9" s="105">
        <f t="shared" si="0"/>
        <v>1235.4929999999999</v>
      </c>
      <c r="G9" s="105">
        <f t="shared" si="0"/>
        <v>18.16</v>
      </c>
      <c r="H9" s="105">
        <f t="shared" si="0"/>
        <v>0</v>
      </c>
      <c r="I9" s="105">
        <f>I10+I11</f>
        <v>14.625999999999999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2599.3580000000002</v>
      </c>
      <c r="C10" s="113">
        <f>[1]Аксион!$N$69</f>
        <v>988.36099999999999</v>
      </c>
      <c r="D10" s="113">
        <f>[1]Аксион!$N$68</f>
        <v>1610.9970000000001</v>
      </c>
      <c r="E10" s="114"/>
      <c r="F10" s="114"/>
      <c r="G10" s="114"/>
      <c r="H10" s="88">
        <f t="shared" ref="H10:H21" si="1">SUM(J10:M10)</f>
        <v>0</v>
      </c>
      <c r="I10" s="115">
        <f>[1]Аксион!$N$74</f>
        <v>2.202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14104.657000000001</v>
      </c>
      <c r="C11" s="88">
        <f>[1]Ижсталь!$N$75</f>
        <v>7704.7839999999997</v>
      </c>
      <c r="D11" s="88">
        <f>[1]Ижсталь!$N$74</f>
        <v>5146.22</v>
      </c>
      <c r="E11" s="88"/>
      <c r="F11" s="88">
        <f>[1]Ижсталь!$N$76</f>
        <v>1235.4929999999999</v>
      </c>
      <c r="G11" s="88">
        <f>[1]Ижсталь!$N$77</f>
        <v>18.16</v>
      </c>
      <c r="H11" s="88">
        <f t="shared" si="1"/>
        <v>0</v>
      </c>
      <c r="I11" s="88">
        <f>[1]Ижсталь!$N$81</f>
        <v>12.423999999999999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877.74600000000009</v>
      </c>
      <c r="C12" s="92"/>
      <c r="D12" s="92">
        <f>[1]ЮУНК!$N$69</f>
        <v>419.20800000000003</v>
      </c>
      <c r="E12" s="92">
        <f>[1]ЮУНК!$N$70</f>
        <v>458.53800000000001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15.587999999999999</v>
      </c>
      <c r="C13" s="92"/>
      <c r="D13" s="95"/>
      <c r="E13" s="95"/>
      <c r="F13" s="95">
        <f>[1]Междуреч!$N$118</f>
        <v>15.587999999999999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31.5" x14ac:dyDescent="0.25">
      <c r="A14" s="14" t="s">
        <v>13</v>
      </c>
      <c r="B14" s="110">
        <f t="shared" si="2"/>
        <v>486.548</v>
      </c>
      <c r="C14" s="92"/>
      <c r="D14" s="95">
        <f>[1]Междуреч!$N$128</f>
        <v>486.548</v>
      </c>
      <c r="E14" s="95">
        <f>[1]Междуреч!$N$129</f>
        <v>0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93437.678</v>
      </c>
      <c r="C15" s="95"/>
      <c r="D15" s="95">
        <f>D16+D17</f>
        <v>92477.534</v>
      </c>
      <c r="E15" s="95">
        <f>E16+E17</f>
        <v>21.25</v>
      </c>
      <c r="F15" s="95">
        <f t="shared" ref="F15" si="3">F16+F17</f>
        <v>937.89800000000002</v>
      </c>
      <c r="G15" s="95">
        <f>G16+G17</f>
        <v>0.996</v>
      </c>
      <c r="H15" s="88">
        <f t="shared" si="1"/>
        <v>100.98</v>
      </c>
      <c r="I15" s="95"/>
      <c r="J15" s="99">
        <f>J16+J17</f>
        <v>100.98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70170.596000000005</v>
      </c>
      <c r="C16" s="92"/>
      <c r="D16" s="92">
        <f>[1]БЗФ!$N$68</f>
        <v>70170.596000000005</v>
      </c>
      <c r="E16" s="92"/>
      <c r="F16" s="92"/>
      <c r="G16" s="92"/>
      <c r="H16" s="88">
        <f t="shared" si="1"/>
        <v>100.98</v>
      </c>
      <c r="I16" s="92"/>
      <c r="J16" s="99">
        <f>[1]БЗФ!$N$73</f>
        <v>100.98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23267.081999999999</v>
      </c>
      <c r="C17" s="92"/>
      <c r="D17" s="92">
        <f>'[1]Кор-ГОК'!$N$63</f>
        <v>22306.937999999998</v>
      </c>
      <c r="E17" s="92">
        <f>'[1]Кор-ГОК'!$N$64</f>
        <v>21.25</v>
      </c>
      <c r="F17" s="92">
        <f>'[1]Кор-ГОК'!$N$65</f>
        <v>937.89800000000002</v>
      </c>
      <c r="G17" s="92">
        <f>'[1]Кор-ГОК'!$N$66</f>
        <v>0.996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'[1]Кор-ГОК'!$N$89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21435.388999999999</v>
      </c>
      <c r="C19" s="92"/>
      <c r="D19" s="92">
        <f>[1]БМК!$N$69</f>
        <v>21435.388999999999</v>
      </c>
      <c r="E19" s="92"/>
      <c r="F19" s="92"/>
      <c r="G19" s="92"/>
      <c r="H19" s="88">
        <f t="shared" si="1"/>
        <v>33.091999999999999</v>
      </c>
      <c r="I19" s="92"/>
      <c r="J19" s="92">
        <f>[1]БМК!$N$75</f>
        <v>33.091999999999999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21305.583000000002</v>
      </c>
      <c r="C20" s="92"/>
      <c r="D20" s="92">
        <f>D21+D22+D23</f>
        <v>20582.614000000001</v>
      </c>
      <c r="E20" s="92">
        <f>E21+E22+E23</f>
        <v>722.96899999999994</v>
      </c>
      <c r="F20" s="92"/>
      <c r="G20" s="92"/>
      <c r="H20" s="88">
        <f t="shared" si="1"/>
        <v>32.715000000000003</v>
      </c>
      <c r="I20" s="92"/>
      <c r="J20" s="92">
        <f>J21+J23+J22</f>
        <v>31.218</v>
      </c>
      <c r="K20" s="93">
        <f>K21+K22+K23</f>
        <v>1.4969999999999999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20582.614000000001</v>
      </c>
      <c r="C21" s="92"/>
      <c r="D21" s="92">
        <f>'[1]ЯкутУ+'!$N$67</f>
        <v>20582.614000000001</v>
      </c>
      <c r="E21" s="92"/>
      <c r="F21" s="92"/>
      <c r="G21" s="92"/>
      <c r="H21" s="88">
        <f t="shared" si="1"/>
        <v>31.218</v>
      </c>
      <c r="I21" s="92"/>
      <c r="J21" s="92">
        <f>'[1]ЯкутУ+'!$N$72</f>
        <v>31.218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482.81599999999997</v>
      </c>
      <c r="C22" s="92"/>
      <c r="D22" s="104"/>
      <c r="E22" s="92">
        <f>[1]ТП_Посьет!$N$68</f>
        <v>482.81599999999997</v>
      </c>
      <c r="F22" s="92"/>
      <c r="G22" s="92"/>
      <c r="H22" s="88"/>
      <c r="I22" s="92"/>
      <c r="J22" s="103"/>
      <c r="K22" s="92">
        <f>[1]ТП_Посьет!$N$75</f>
        <v>0.99399999999999999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240.15299999999999</v>
      </c>
      <c r="C23" s="92"/>
      <c r="D23" s="104"/>
      <c r="E23" s="92">
        <f>[1]МТП_Ванино!$N$69</f>
        <v>240.15299999999999</v>
      </c>
      <c r="F23" s="92"/>
      <c r="G23" s="92"/>
      <c r="H23" s="88">
        <f t="shared" ref="H23:H33" si="5">SUM(J23:M23)</f>
        <v>0.503</v>
      </c>
      <c r="I23" s="92"/>
      <c r="J23" s="103"/>
      <c r="K23" s="92">
        <f>[1]МТП_Ванино!$N$74</f>
        <v>0.503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51.964999999999996</v>
      </c>
      <c r="C24" s="92"/>
      <c r="D24" s="92"/>
      <c r="E24" s="92"/>
      <c r="F24" s="92">
        <f>'[1]ЯкутУ+'!$N$94</f>
        <v>46.018999999999998</v>
      </c>
      <c r="G24" s="92">
        <f>'[1]ЯкутУ+'!$N$95</f>
        <v>5.9459999999999997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34473.806000000004</v>
      </c>
      <c r="C25" s="92"/>
      <c r="D25" s="92">
        <f>SUM(D26:D26)</f>
        <v>20903.996999999999</v>
      </c>
      <c r="E25" s="92">
        <f>SUM(E26:E26)</f>
        <v>10886.574000000001</v>
      </c>
      <c r="F25" s="92">
        <f>SUM(F26:F26)</f>
        <v>2675.1</v>
      </c>
      <c r="G25" s="92">
        <f>SUM(G26:G26)</f>
        <v>8.1349999999999998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34473.806000000004</v>
      </c>
      <c r="C26" s="84"/>
      <c r="D26" s="88">
        <f>[1]Междуреч!$N$65+[1]Междуреч!$N$70+'[1]ЦОФ Сибирь'!$N$68</f>
        <v>20903.996999999999</v>
      </c>
      <c r="E26" s="88">
        <f>[1]Междуреч!$N$66+[1]Междуреч!$N$71</f>
        <v>10886.574000000001</v>
      </c>
      <c r="F26" s="88">
        <f>[1]Междуреч!$N$67+[1]Междуреч!$N$72</f>
        <v>2675.1</v>
      </c>
      <c r="G26" s="88">
        <f>[1]Междуреч!$N$68</f>
        <v>8.1349999999999998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18169.117999999999</v>
      </c>
      <c r="C27" s="92">
        <f>SUM(C28:C29)</f>
        <v>975.20299999999997</v>
      </c>
      <c r="D27" s="92">
        <f>SUM(D28:D29)</f>
        <v>16516.637999999999</v>
      </c>
      <c r="E27" s="92">
        <f>SUM(E28:E29)</f>
        <v>503.22899999999998</v>
      </c>
      <c r="F27" s="92">
        <f>SUM(F28:F29)</f>
        <v>174.048</v>
      </c>
      <c r="G27" s="92">
        <f>SUM(G28:G29)</f>
        <v>0</v>
      </c>
      <c r="H27" s="88">
        <f t="shared" si="5"/>
        <v>124.90300000000001</v>
      </c>
      <c r="I27" s="92">
        <f>I28+I29</f>
        <v>16.164000000000001</v>
      </c>
      <c r="J27" s="92">
        <f>J28+J29</f>
        <v>124.90300000000001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3" si="6">SUM(C28:G28)</f>
        <v>5336.6930000000002</v>
      </c>
      <c r="C28" s="88"/>
      <c r="D28" s="88">
        <f>[1]УралКУЗ!$N$68</f>
        <v>5336.6930000000002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12832.424999999999</v>
      </c>
      <c r="C29" s="88">
        <f>[1]ЧМК!$N$70</f>
        <v>975.20299999999997</v>
      </c>
      <c r="D29" s="108">
        <f>[1]ЧМК!$N$69+[1]ЧМК!$N$72</f>
        <v>11179.945</v>
      </c>
      <c r="E29" s="88">
        <f>[1]ЧМК!$N$73</f>
        <v>503.22899999999998</v>
      </c>
      <c r="F29" s="88">
        <f>[1]ЧМК!$N$71</f>
        <v>174.048</v>
      </c>
      <c r="G29" s="88"/>
      <c r="H29" s="88">
        <f t="shared" si="5"/>
        <v>124.90300000000001</v>
      </c>
      <c r="I29" s="88">
        <f>[1]ЧМК!$N$76</f>
        <v>16.164000000000001</v>
      </c>
      <c r="J29" s="88">
        <f>[1]ЧМК!$N$75</f>
        <v>124.90300000000001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275.85000000000002</v>
      </c>
      <c r="C30" s="88"/>
      <c r="D30" s="92">
        <f>[1]ЭТПЗ!$N$68</f>
        <v>275.85000000000002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2551.0279999999998</v>
      </c>
      <c r="C31" s="88"/>
      <c r="D31" s="92">
        <f>[1]НЫТВА!$N$68</f>
        <v>2551.0279999999998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802.39400000000001</v>
      </c>
      <c r="C32" s="88"/>
      <c r="D32" s="92">
        <f>[1]Вяртсиль!$N$68</f>
        <v>802.39400000000001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193.21600000000001</v>
      </c>
      <c r="C33" s="88"/>
      <c r="D33" s="92">
        <f>[1]Междуреч!$N$140</f>
        <v>193.21600000000001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210779.92399999994</v>
      </c>
      <c r="C34" s="93">
        <f>C9+C27</f>
        <v>9668.348</v>
      </c>
      <c r="D34" s="93">
        <f>D9+D12+D14+D16+D19+D20+D25+D27+D17+D30+D31+D32+D33</f>
        <v>183401.63299999997</v>
      </c>
      <c r="E34" s="93">
        <f>E12+E25+E27+E20+E15+E29</f>
        <v>13095.788999999999</v>
      </c>
      <c r="F34" s="93">
        <f>F9+F13+F24+F25+F15+F27</f>
        <v>5084.1459999999997</v>
      </c>
      <c r="G34" s="93">
        <f>G13+G24+G25+G15+G11</f>
        <v>33.237000000000002</v>
      </c>
      <c r="H34" s="93">
        <f>H9+H12+H13+H14+H16+H19+H21+H24+H25+H27+H30</f>
        <v>290.19299999999998</v>
      </c>
      <c r="I34" s="93">
        <f>I9+I27</f>
        <v>30.79</v>
      </c>
      <c r="J34" s="93">
        <f>J16+J19+J21+J25+J27+J30</f>
        <v>290.19299999999998</v>
      </c>
      <c r="K34" s="93">
        <f>K20</f>
        <v>1.4969999999999999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2021-11-18T09:43:53Z</dcterms:modified>
</cp:coreProperties>
</file>